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1430" windowHeight="14190"/>
  </bookViews>
  <sheets>
    <sheet name="ВО" sheetId="1" r:id="rId1"/>
    <sheet name="смета" sheetId="2" r:id="rId2"/>
    <sheet name="Лист3" sheetId="3" r:id="rId3"/>
  </sheets>
  <definedNames>
    <definedName name="_xlnm.Print_Area" localSheetId="0">ВО!$A$1:$D$41</definedName>
    <definedName name="_xlnm.Print_Area" localSheetId="1">смета!$A$1:$F$44</definedName>
  </definedNames>
  <calcPr calcId="145621"/>
</workbook>
</file>

<file path=xl/calcChain.xml><?xml version="1.0" encoding="utf-8"?>
<calcChain xmlns="http://schemas.openxmlformats.org/spreadsheetml/2006/main">
  <c r="E35" i="2" l="1"/>
  <c r="E34" i="2"/>
  <c r="E37" i="2"/>
  <c r="F27" i="2"/>
  <c r="F25" i="2"/>
  <c r="F23" i="2"/>
  <c r="F19" i="2"/>
  <c r="F17" i="2"/>
  <c r="F15" i="2"/>
  <c r="F13" i="2"/>
  <c r="F22" i="2"/>
  <c r="F21" i="2"/>
  <c r="F14" i="2"/>
  <c r="F16" i="2"/>
  <c r="F18" i="2"/>
  <c r="F20" i="2"/>
  <c r="F24" i="2"/>
  <c r="F26" i="2"/>
  <c r="F28" i="2"/>
  <c r="F29" i="2"/>
  <c r="F30" i="2"/>
  <c r="N26" i="2" l="1"/>
  <c r="N24" i="2"/>
  <c r="N22" i="2"/>
  <c r="N20" i="2"/>
  <c r="N18" i="2"/>
  <c r="N16" i="2"/>
  <c r="N14" i="2"/>
  <c r="N27" i="2"/>
  <c r="N25" i="2"/>
  <c r="N23" i="2"/>
  <c r="N21" i="2"/>
  <c r="N19" i="2"/>
  <c r="N17" i="2"/>
  <c r="N15" i="2"/>
  <c r="N13" i="2"/>
  <c r="N31" i="2" l="1"/>
  <c r="F38" i="2"/>
  <c r="F37" i="2"/>
  <c r="F36" i="2"/>
  <c r="F35" i="2"/>
  <c r="F34" i="2"/>
  <c r="F31" i="2" l="1"/>
  <c r="F39" i="2"/>
  <c r="F41" i="2" l="1"/>
  <c r="H45" i="2" s="1"/>
</calcChain>
</file>

<file path=xl/sharedStrings.xml><?xml version="1.0" encoding="utf-8"?>
<sst xmlns="http://schemas.openxmlformats.org/spreadsheetml/2006/main" count="139" uniqueCount="81">
  <si>
    <t>Наименование товара</t>
  </si>
  <si>
    <t>Кол-во</t>
  </si>
  <si>
    <t>Цена без НДС, руб.</t>
  </si>
  <si>
    <t>Техническое обслуживание устройство подготовки пробы УПП</t>
  </si>
  <si>
    <t>Замена электродов рН-011</t>
  </si>
  <si>
    <t>Замена электродов АН-012</t>
  </si>
  <si>
    <t>Замена мембраны КМА-08М</t>
  </si>
  <si>
    <t>Титрант СОЖ-121</t>
  </si>
  <si>
    <t>Трубка силиконовая для СОЖ-121</t>
  </si>
  <si>
    <t>№п/п</t>
  </si>
  <si>
    <t>ТО и ремонт приборов автоматического химконтроля бл. №8 ПГУ-420Т</t>
  </si>
  <si>
    <t>Техническое обслуживание  кондуктометра КАЦ-037</t>
  </si>
  <si>
    <t>Техническое обслуживание  рН-метра рН-011</t>
  </si>
  <si>
    <t>Техническое обслуживание  кислородомера КМА-08</t>
  </si>
  <si>
    <t>Техническое обслуживание  анализатора ионов натрия АН-012</t>
  </si>
  <si>
    <t>Техническое обслуживание  сигнализатора общей жесткости СОЖ-121</t>
  </si>
  <si>
    <t>Техническое обслуживание  кремнемера Navigator</t>
  </si>
  <si>
    <t>Техническое обслуживание  измерителя общего углерода ТОС 5000</t>
  </si>
  <si>
    <t>Материалы</t>
  </si>
  <si>
    <t>Всего по смете</t>
  </si>
  <si>
    <t>Обоснование по БЦ., ч.8</t>
  </si>
  <si>
    <t>СМЕТА</t>
  </si>
  <si>
    <t>Калибровка кондуктометра КАЦ-037</t>
  </si>
  <si>
    <t>Калибровка рН-метра рН-011</t>
  </si>
  <si>
    <t>Калибровка кислородомера КМА-08</t>
  </si>
  <si>
    <t>Калибровка анализатора ионов натрия АН-012</t>
  </si>
  <si>
    <t>Калибровка сигнализатора общей жесткости СОЖ-121</t>
  </si>
  <si>
    <t>Калибровка измерителя общего углерода ТОС 5000</t>
  </si>
  <si>
    <t>Калибровка кремнемера Navigator</t>
  </si>
  <si>
    <t>Гл спец. СПР УТ                                                А.И. Смирнова</t>
  </si>
  <si>
    <t>"УТВЕРЖДАЮ"</t>
  </si>
  <si>
    <t>Главный инженер ТЭЦ-16</t>
  </si>
  <si>
    <t>филиал ПАО "Мосэнерго"</t>
  </si>
  <si>
    <t>______________ Д.А. Ерин</t>
  </si>
  <si>
    <t>Приложение №3 к ТЗ по АХК на 2016г ТЭЦ-16</t>
  </si>
  <si>
    <t>ВЕДОМОСТЬ ОБЪЕМОВ</t>
  </si>
  <si>
    <t>___________ Д.А. Ерин</t>
  </si>
  <si>
    <t>кол-во в год</t>
  </si>
  <si>
    <t>на пол года</t>
  </si>
  <si>
    <t>Ед. изм</t>
  </si>
  <si>
    <t>шт</t>
  </si>
  <si>
    <t>электродов рН-011</t>
  </si>
  <si>
    <t>электродов АН-012</t>
  </si>
  <si>
    <t>мембраны КМА-08М</t>
  </si>
  <si>
    <t>08-09040408-01</t>
  </si>
  <si>
    <t>08-01030250-01</t>
  </si>
  <si>
    <t>Сумма без НДС, руб., с к-том инф. =2,05  и за 1 м-ц</t>
  </si>
  <si>
    <t>08-01030250-05</t>
  </si>
  <si>
    <t>08-01030252-01</t>
  </si>
  <si>
    <t>08-01030252-05</t>
  </si>
  <si>
    <t>08-01030251-01</t>
  </si>
  <si>
    <t>08-01030251-05</t>
  </si>
  <si>
    <t>08-01030249-01</t>
  </si>
  <si>
    <t>08-01030249-05</t>
  </si>
  <si>
    <t>08-01030160-01</t>
  </si>
  <si>
    <t xml:space="preserve">п.9 </t>
  </si>
  <si>
    <t>Газоанализатор автоматический</t>
  </si>
  <si>
    <t>АТООП</t>
  </si>
  <si>
    <t>Газоанализатор</t>
  </si>
  <si>
    <t>ГХП-201, СТХ</t>
  </si>
  <si>
    <t>ГЛ-5108, ЭТХ-1,</t>
  </si>
  <si>
    <t>ГИК-3,</t>
  </si>
  <si>
    <t>ИДК-95,</t>
  </si>
  <si>
    <t>ИМ-93,</t>
  </si>
  <si>
    <t>ПГА-5,</t>
  </si>
  <si>
    <t>ПГА-6</t>
  </si>
  <si>
    <t>То же</t>
  </si>
  <si>
    <t>ГДРП-344</t>
  </si>
  <si>
    <t>Газоанализатор автоматический на кислород</t>
  </si>
  <si>
    <t>ГТМК-11М, АН-КАТ-7641, ОК-101</t>
  </si>
  <si>
    <t>п. 11</t>
  </si>
  <si>
    <t>п. 13</t>
  </si>
  <si>
    <t>Прибор</t>
  </si>
  <si>
    <t>ИКАР-74</t>
  </si>
  <si>
    <t>как вариант можно рассмотреть следующее ?</t>
  </si>
  <si>
    <t>08-01030105-01</t>
  </si>
  <si>
    <t>08-01030105-05</t>
  </si>
  <si>
    <t>08-01030147-01</t>
  </si>
  <si>
    <t>08-01030147-05</t>
  </si>
  <si>
    <t>Зам. начальника САиК                                           А.П. Сухушин</t>
  </si>
  <si>
    <t>прейскурант НПП "Техноприбор"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</si>
</sst>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65">
    <xf numFmtId="0" fontId="0" fillId="0" borderId="0" xfId="0"/>
    <xf numFmtId="0" fontId="1" fillId="0" borderId="0" xfId="0" applyFont="1" applyFill="1" applyAlignment="1">
      <alignment vertical="top"/>
    </xf>
    <xf numFmtId="2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2" fontId="1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2" fontId="1" fillId="0" borderId="1" xfId="0" applyNumberFormat="1" applyFont="1" applyFill="1" applyBorder="1" applyAlignment="1">
      <alignment vertical="top"/>
    </xf>
    <xf numFmtId="4" fontId="1" fillId="0" borderId="4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4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2" fontId="5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2" fontId="2" fillId="0" borderId="0" xfId="0" applyNumberFormat="1" applyFont="1" applyFill="1" applyAlignment="1">
      <alignment vertical="top"/>
    </xf>
    <xf numFmtId="2" fontId="1" fillId="0" borderId="1" xfId="0" applyNumberFormat="1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justify" vertical="center" wrapText="1"/>
    </xf>
    <xf numFmtId="0" fontId="8" fillId="2" borderId="8" xfId="0" applyFont="1" applyFill="1" applyBorder="1" applyAlignment="1">
      <alignment horizontal="center" vertical="center" wrapText="1"/>
    </xf>
    <xf numFmtId="3" fontId="8" fillId="2" borderId="8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justify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3" fontId="8" fillId="2" borderId="10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top"/>
    </xf>
    <xf numFmtId="4" fontId="7" fillId="0" borderId="1" xfId="0" applyNumberFormat="1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10" fillId="0" borderId="1" xfId="0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vertical="top"/>
    </xf>
    <xf numFmtId="2" fontId="10" fillId="0" borderId="1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center" vertical="center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8" fillId="2" borderId="11" xfId="0" applyNumberFormat="1" applyFont="1" applyFill="1" applyBorder="1" applyAlignment="1">
      <alignment horizontal="center" vertical="center" wrapText="1"/>
    </xf>
    <xf numFmtId="3" fontId="8" fillId="2" borderId="7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1" xfId="0" applyFont="1" applyFill="1" applyBorder="1" applyAlignment="1">
      <alignment horizontal="justify" vertical="center" wrapText="1"/>
    </xf>
    <xf numFmtId="0" fontId="8" fillId="2" borderId="7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="60" zoomScaleNormal="100" workbookViewId="0">
      <selection activeCell="G29" sqref="G29"/>
    </sheetView>
  </sheetViews>
  <sheetFormatPr defaultRowHeight="15" x14ac:dyDescent="0.25"/>
  <cols>
    <col min="1" max="1" width="6.42578125" style="1" customWidth="1"/>
    <col min="2" max="2" width="50.5703125" style="3" customWidth="1"/>
    <col min="3" max="3" width="12.85546875" style="4" customWidth="1"/>
    <col min="4" max="4" width="15.7109375" style="1" customWidth="1"/>
    <col min="5" max="5" width="9.140625" style="1"/>
    <col min="6" max="6" width="10.7109375" style="1" customWidth="1"/>
    <col min="7" max="16384" width="9.140625" style="1"/>
  </cols>
  <sheetData>
    <row r="1" spans="1:4" s="22" customFormat="1" ht="11.25" x14ac:dyDescent="0.25">
      <c r="B1" s="23"/>
      <c r="C1" s="24"/>
      <c r="D1" s="25" t="s">
        <v>34</v>
      </c>
    </row>
    <row r="3" spans="1:4" s="27" customFormat="1" ht="15.75" x14ac:dyDescent="0.25">
      <c r="B3" s="28"/>
      <c r="C3" s="49" t="s">
        <v>30</v>
      </c>
      <c r="D3" s="49"/>
    </row>
    <row r="4" spans="1:4" s="27" customFormat="1" ht="15.75" x14ac:dyDescent="0.25">
      <c r="B4" s="28"/>
      <c r="C4" s="49" t="s">
        <v>31</v>
      </c>
      <c r="D4" s="49"/>
    </row>
    <row r="5" spans="1:4" s="27" customFormat="1" ht="15.75" customHeight="1" x14ac:dyDescent="0.25">
      <c r="B5" s="28"/>
      <c r="C5" s="50" t="s">
        <v>32</v>
      </c>
      <c r="D5" s="50"/>
    </row>
    <row r="6" spans="1:4" s="27" customFormat="1" ht="15.75" customHeight="1" x14ac:dyDescent="0.25">
      <c r="B6" s="28"/>
      <c r="C6" s="50" t="s">
        <v>36</v>
      </c>
      <c r="D6" s="50"/>
    </row>
    <row r="9" spans="1:4" ht="15.75" x14ac:dyDescent="0.25">
      <c r="A9" s="51" t="s">
        <v>35</v>
      </c>
      <c r="B9" s="51"/>
      <c r="C9" s="51"/>
      <c r="D9" s="51"/>
    </row>
    <row r="10" spans="1:4" x14ac:dyDescent="0.25">
      <c r="A10" s="48" t="s">
        <v>10</v>
      </c>
      <c r="B10" s="48"/>
      <c r="C10" s="48"/>
      <c r="D10" s="48"/>
    </row>
    <row r="12" spans="1:4" s="3" customFormat="1" ht="35.25" customHeight="1" x14ac:dyDescent="0.25">
      <c r="A12" s="5" t="s">
        <v>9</v>
      </c>
      <c r="B12" s="5" t="s">
        <v>0</v>
      </c>
      <c r="C12" s="5" t="s">
        <v>39</v>
      </c>
      <c r="D12" s="5" t="s">
        <v>1</v>
      </c>
    </row>
    <row r="13" spans="1:4" ht="19.5" customHeight="1" x14ac:dyDescent="0.25">
      <c r="A13" s="7">
        <v>1</v>
      </c>
      <c r="B13" s="8" t="s">
        <v>11</v>
      </c>
      <c r="C13" s="7" t="s">
        <v>40</v>
      </c>
      <c r="D13" s="45">
        <v>29</v>
      </c>
    </row>
    <row r="14" spans="1:4" ht="19.5" customHeight="1" x14ac:dyDescent="0.25">
      <c r="A14" s="7">
        <v>2</v>
      </c>
      <c r="B14" s="8" t="s">
        <v>22</v>
      </c>
      <c r="C14" s="7" t="s">
        <v>40</v>
      </c>
      <c r="D14" s="45">
        <v>29</v>
      </c>
    </row>
    <row r="15" spans="1:4" ht="17.25" customHeight="1" x14ac:dyDescent="0.25">
      <c r="A15" s="7">
        <v>3</v>
      </c>
      <c r="B15" s="8" t="s">
        <v>12</v>
      </c>
      <c r="C15" s="7" t="s">
        <v>40</v>
      </c>
      <c r="D15" s="45">
        <v>17</v>
      </c>
    </row>
    <row r="16" spans="1:4" ht="18" customHeight="1" x14ac:dyDescent="0.25">
      <c r="A16" s="7">
        <v>4</v>
      </c>
      <c r="B16" s="8" t="s">
        <v>23</v>
      </c>
      <c r="C16" s="7" t="s">
        <v>40</v>
      </c>
      <c r="D16" s="45">
        <v>17</v>
      </c>
    </row>
    <row r="17" spans="1:4" ht="19.5" customHeight="1" x14ac:dyDescent="0.25">
      <c r="A17" s="7">
        <v>5</v>
      </c>
      <c r="B17" s="8" t="s">
        <v>13</v>
      </c>
      <c r="C17" s="7" t="s">
        <v>40</v>
      </c>
      <c r="D17" s="45">
        <v>7</v>
      </c>
    </row>
    <row r="18" spans="1:4" ht="17.25" customHeight="1" x14ac:dyDescent="0.25">
      <c r="A18" s="7">
        <v>6</v>
      </c>
      <c r="B18" s="8" t="s">
        <v>24</v>
      </c>
      <c r="C18" s="7" t="s">
        <v>40</v>
      </c>
      <c r="D18" s="45">
        <v>7</v>
      </c>
    </row>
    <row r="19" spans="1:4" ht="30" customHeight="1" x14ac:dyDescent="0.25">
      <c r="A19" s="7">
        <v>7</v>
      </c>
      <c r="B19" s="8" t="s">
        <v>14</v>
      </c>
      <c r="C19" s="7" t="s">
        <v>40</v>
      </c>
      <c r="D19" s="64">
        <v>16</v>
      </c>
    </row>
    <row r="20" spans="1:4" ht="16.5" customHeight="1" x14ac:dyDescent="0.25">
      <c r="A20" s="7">
        <v>8</v>
      </c>
      <c r="B20" s="8" t="s">
        <v>25</v>
      </c>
      <c r="C20" s="7" t="s">
        <v>40</v>
      </c>
      <c r="D20" s="45">
        <v>16</v>
      </c>
    </row>
    <row r="21" spans="1:4" ht="33" customHeight="1" x14ac:dyDescent="0.25">
      <c r="A21" s="7">
        <v>9</v>
      </c>
      <c r="B21" s="8" t="s">
        <v>15</v>
      </c>
      <c r="C21" s="7" t="s">
        <v>40</v>
      </c>
      <c r="D21" s="45">
        <v>2</v>
      </c>
    </row>
    <row r="22" spans="1:4" ht="18.75" customHeight="1" x14ac:dyDescent="0.25">
      <c r="A22" s="7">
        <v>10</v>
      </c>
      <c r="B22" s="8" t="s">
        <v>26</v>
      </c>
      <c r="C22" s="7" t="s">
        <v>40</v>
      </c>
      <c r="D22" s="45">
        <v>2</v>
      </c>
    </row>
    <row r="23" spans="1:4" ht="31.5" customHeight="1" x14ac:dyDescent="0.25">
      <c r="A23" s="7">
        <v>11</v>
      </c>
      <c r="B23" s="8" t="s">
        <v>17</v>
      </c>
      <c r="C23" s="7" t="s">
        <v>40</v>
      </c>
      <c r="D23" s="45">
        <v>1</v>
      </c>
    </row>
    <row r="24" spans="1:4" ht="18.75" customHeight="1" x14ac:dyDescent="0.25">
      <c r="A24" s="7">
        <v>12</v>
      </c>
      <c r="B24" s="8" t="s">
        <v>27</v>
      </c>
      <c r="C24" s="7" t="s">
        <v>40</v>
      </c>
      <c r="D24" s="45">
        <v>1</v>
      </c>
    </row>
    <row r="25" spans="1:4" ht="16.5" customHeight="1" x14ac:dyDescent="0.25">
      <c r="A25" s="7">
        <v>13</v>
      </c>
      <c r="B25" s="8" t="s">
        <v>16</v>
      </c>
      <c r="C25" s="7" t="s">
        <v>40</v>
      </c>
      <c r="D25" s="45">
        <v>1</v>
      </c>
    </row>
    <row r="26" spans="1:4" ht="17.25" customHeight="1" x14ac:dyDescent="0.25">
      <c r="A26" s="7">
        <v>14</v>
      </c>
      <c r="B26" s="8" t="s">
        <v>28</v>
      </c>
      <c r="C26" s="7" t="s">
        <v>40</v>
      </c>
      <c r="D26" s="45">
        <v>1</v>
      </c>
    </row>
    <row r="27" spans="1:4" ht="30.75" customHeight="1" x14ac:dyDescent="0.25">
      <c r="A27" s="7">
        <v>15</v>
      </c>
      <c r="B27" s="8" t="s">
        <v>3</v>
      </c>
      <c r="C27" s="7" t="s">
        <v>40</v>
      </c>
      <c r="D27" s="45">
        <v>28</v>
      </c>
    </row>
    <row r="28" spans="1:4" x14ac:dyDescent="0.25">
      <c r="A28" s="7">
        <v>16</v>
      </c>
      <c r="B28" s="8" t="s">
        <v>4</v>
      </c>
      <c r="C28" s="7" t="s">
        <v>40</v>
      </c>
      <c r="D28" s="45">
        <v>10</v>
      </c>
    </row>
    <row r="29" spans="1:4" x14ac:dyDescent="0.25">
      <c r="A29" s="7">
        <v>17</v>
      </c>
      <c r="B29" s="8" t="s">
        <v>5</v>
      </c>
      <c r="C29" s="7" t="s">
        <v>40</v>
      </c>
      <c r="D29" s="45">
        <v>14</v>
      </c>
    </row>
    <row r="30" spans="1:4" x14ac:dyDescent="0.25">
      <c r="A30" s="7">
        <v>18</v>
      </c>
      <c r="B30" s="8" t="s">
        <v>6</v>
      </c>
      <c r="C30" s="7" t="s">
        <v>40</v>
      </c>
      <c r="D30" s="30">
        <v>8</v>
      </c>
    </row>
    <row r="31" spans="1:4" ht="15.75" customHeight="1" x14ac:dyDescent="0.25">
      <c r="A31" s="11"/>
      <c r="B31" s="12"/>
      <c r="C31" s="11"/>
      <c r="D31" s="11"/>
    </row>
    <row r="32" spans="1:4" ht="17.25" customHeight="1" x14ac:dyDescent="0.25">
      <c r="A32" s="13" t="s">
        <v>18</v>
      </c>
      <c r="B32" s="14"/>
      <c r="C32" s="16"/>
      <c r="D32" s="11"/>
    </row>
    <row r="33" spans="1:4" x14ac:dyDescent="0.25">
      <c r="A33" s="7">
        <v>1</v>
      </c>
      <c r="B33" s="8" t="s">
        <v>41</v>
      </c>
      <c r="C33" s="7" t="s">
        <v>40</v>
      </c>
      <c r="D33" s="45">
        <v>10</v>
      </c>
    </row>
    <row r="34" spans="1:4" x14ac:dyDescent="0.25">
      <c r="A34" s="7">
        <v>2</v>
      </c>
      <c r="B34" s="8" t="s">
        <v>42</v>
      </c>
      <c r="C34" s="7" t="s">
        <v>40</v>
      </c>
      <c r="D34" s="7">
        <v>14</v>
      </c>
    </row>
    <row r="35" spans="1:4" x14ac:dyDescent="0.25">
      <c r="A35" s="7">
        <v>3</v>
      </c>
      <c r="B35" s="8" t="s">
        <v>43</v>
      </c>
      <c r="C35" s="7" t="s">
        <v>40</v>
      </c>
      <c r="D35" s="7">
        <v>8</v>
      </c>
    </row>
    <row r="36" spans="1:4" x14ac:dyDescent="0.25">
      <c r="A36" s="7">
        <v>4</v>
      </c>
      <c r="B36" s="8" t="s">
        <v>7</v>
      </c>
      <c r="C36" s="7" t="s">
        <v>40</v>
      </c>
      <c r="D36" s="7">
        <v>1</v>
      </c>
    </row>
    <row r="37" spans="1:4" ht="17.25" customHeight="1" x14ac:dyDescent="0.25">
      <c r="A37" s="7">
        <v>5</v>
      </c>
      <c r="B37" s="8" t="s">
        <v>8</v>
      </c>
      <c r="C37" s="7" t="s">
        <v>40</v>
      </c>
      <c r="D37" s="7">
        <v>1</v>
      </c>
    </row>
    <row r="40" spans="1:4" x14ac:dyDescent="0.25">
      <c r="A40" s="1" t="s">
        <v>79</v>
      </c>
    </row>
  </sheetData>
  <mergeCells count="6">
    <mergeCell ref="A10:D10"/>
    <mergeCell ref="C3:D3"/>
    <mergeCell ref="C4:D4"/>
    <mergeCell ref="C5:D5"/>
    <mergeCell ref="C6:D6"/>
    <mergeCell ref="A9:D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view="pageBreakPreview" topLeftCell="B1" zoomScaleNormal="100" zoomScaleSheetLayoutView="100" workbookViewId="0">
      <selection activeCell="D13" sqref="D13:D38"/>
    </sheetView>
  </sheetViews>
  <sheetFormatPr defaultRowHeight="15" x14ac:dyDescent="0.25"/>
  <cols>
    <col min="1" max="1" width="8.85546875" style="1" customWidth="1"/>
    <col min="2" max="2" width="35.140625" style="3" customWidth="1"/>
    <col min="3" max="3" width="14.28515625" style="1" customWidth="1"/>
    <col min="4" max="4" width="7" style="4" customWidth="1"/>
    <col min="5" max="5" width="12.7109375" style="1" customWidth="1"/>
    <col min="6" max="6" width="14.7109375" style="1" customWidth="1"/>
    <col min="7" max="7" width="9.140625" style="1"/>
    <col min="8" max="8" width="10.7109375" style="1" customWidth="1"/>
    <col min="9" max="9" width="11.85546875" style="2" customWidth="1"/>
    <col min="10" max="12" width="9.140625" style="1"/>
    <col min="13" max="13" width="18.140625" style="1" customWidth="1"/>
    <col min="14" max="14" width="21.7109375" style="1" customWidth="1"/>
    <col min="15" max="16384" width="9.140625" style="1"/>
  </cols>
  <sheetData>
    <row r="1" spans="1:14" s="22" customFormat="1" ht="11.25" x14ac:dyDescent="0.25">
      <c r="B1" s="23"/>
      <c r="D1" s="24"/>
      <c r="F1" s="25" t="s">
        <v>34</v>
      </c>
      <c r="I1" s="26"/>
    </row>
    <row r="3" spans="1:14" s="27" customFormat="1" ht="15.75" x14ac:dyDescent="0.25">
      <c r="B3" s="28"/>
      <c r="D3" s="52" t="s">
        <v>30</v>
      </c>
      <c r="E3" s="52"/>
      <c r="F3" s="52"/>
      <c r="I3" s="29"/>
    </row>
    <row r="4" spans="1:14" s="27" customFormat="1" ht="15.75" x14ac:dyDescent="0.25">
      <c r="B4" s="28"/>
      <c r="D4" s="52" t="s">
        <v>31</v>
      </c>
      <c r="E4" s="52"/>
      <c r="F4" s="52"/>
      <c r="I4" s="29"/>
    </row>
    <row r="5" spans="1:14" s="27" customFormat="1" ht="15.75" x14ac:dyDescent="0.25">
      <c r="B5" s="28"/>
      <c r="D5" s="53" t="s">
        <v>32</v>
      </c>
      <c r="E5" s="53"/>
      <c r="F5" s="53"/>
      <c r="I5" s="29"/>
    </row>
    <row r="6" spans="1:14" s="27" customFormat="1" ht="15.75" x14ac:dyDescent="0.25">
      <c r="B6" s="28"/>
      <c r="D6" s="53" t="s">
        <v>33</v>
      </c>
      <c r="E6" s="53"/>
      <c r="F6" s="53"/>
      <c r="I6" s="29"/>
    </row>
    <row r="9" spans="1:14" ht="15.75" x14ac:dyDescent="0.25">
      <c r="A9" s="51" t="s">
        <v>21</v>
      </c>
      <c r="B9" s="51"/>
      <c r="C9" s="51"/>
      <c r="D9" s="51"/>
      <c r="E9" s="51"/>
      <c r="F9" s="51"/>
      <c r="L9" s="1" t="s">
        <v>38</v>
      </c>
    </row>
    <row r="10" spans="1:14" x14ac:dyDescent="0.25">
      <c r="A10" s="48" t="s">
        <v>10</v>
      </c>
      <c r="B10" s="48"/>
      <c r="C10" s="48"/>
      <c r="D10" s="48"/>
      <c r="E10" s="48"/>
      <c r="F10" s="48"/>
    </row>
    <row r="12" spans="1:14" s="3" customFormat="1" ht="61.5" customHeight="1" x14ac:dyDescent="0.25">
      <c r="A12" s="5" t="s">
        <v>9</v>
      </c>
      <c r="B12" s="5" t="s">
        <v>0</v>
      </c>
      <c r="C12" s="5" t="s">
        <v>20</v>
      </c>
      <c r="D12" s="5" t="s">
        <v>1</v>
      </c>
      <c r="E12" s="8" t="s">
        <v>2</v>
      </c>
      <c r="F12" s="5" t="s">
        <v>46</v>
      </c>
      <c r="I12" s="6"/>
      <c r="L12" s="3" t="s">
        <v>37</v>
      </c>
    </row>
    <row r="13" spans="1:14" ht="30" x14ac:dyDescent="0.25">
      <c r="A13" s="7">
        <v>1</v>
      </c>
      <c r="B13" s="8" t="s">
        <v>11</v>
      </c>
      <c r="C13" s="9" t="s">
        <v>45</v>
      </c>
      <c r="D13" s="45">
        <v>29</v>
      </c>
      <c r="E13" s="9">
        <v>3270</v>
      </c>
      <c r="F13" s="47">
        <f>E13*D13/12*2.05</f>
        <v>16200.124999999998</v>
      </c>
      <c r="K13" s="7">
        <v>36</v>
      </c>
      <c r="L13" s="7"/>
      <c r="M13" s="9">
        <v>280</v>
      </c>
      <c r="N13" s="17">
        <f>M13*K14*2.05/12*7</f>
        <v>12054</v>
      </c>
    </row>
    <row r="14" spans="1:14" ht="19.5" customHeight="1" x14ac:dyDescent="0.25">
      <c r="A14" s="7">
        <v>2</v>
      </c>
      <c r="B14" s="8" t="s">
        <v>22</v>
      </c>
      <c r="C14" s="9" t="s">
        <v>47</v>
      </c>
      <c r="D14" s="45">
        <v>29</v>
      </c>
      <c r="E14" s="9">
        <v>5017</v>
      </c>
      <c r="F14" s="47">
        <f t="shared" ref="F14:F30" si="0">E14*D14*2.05</f>
        <v>298260.64999999997</v>
      </c>
      <c r="I14" s="1"/>
      <c r="K14" s="7">
        <v>36</v>
      </c>
      <c r="L14" s="7">
        <v>2</v>
      </c>
      <c r="M14" s="9">
        <v>680</v>
      </c>
      <c r="N14" s="17">
        <f>M14*K14*2.05/12*7*L14</f>
        <v>58547.999999999985</v>
      </c>
    </row>
    <row r="15" spans="1:14" ht="31.5" customHeight="1" x14ac:dyDescent="0.25">
      <c r="A15" s="7">
        <v>3</v>
      </c>
      <c r="B15" s="8" t="s">
        <v>12</v>
      </c>
      <c r="C15" s="9" t="s">
        <v>48</v>
      </c>
      <c r="D15" s="45">
        <v>17</v>
      </c>
      <c r="E15" s="9">
        <v>612</v>
      </c>
      <c r="F15" s="47">
        <f>E15*D15*2.05/12</f>
        <v>1777.3499999999997</v>
      </c>
      <c r="I15" s="1"/>
      <c r="K15" s="7">
        <v>17</v>
      </c>
      <c r="L15" s="7"/>
      <c r="M15" s="9">
        <v>412</v>
      </c>
      <c r="N15" s="17">
        <f>M15*K15*2.05/12*7</f>
        <v>8375.6166666666668</v>
      </c>
    </row>
    <row r="16" spans="1:14" ht="18" customHeight="1" x14ac:dyDescent="0.25">
      <c r="A16" s="7">
        <v>4</v>
      </c>
      <c r="B16" s="8" t="s">
        <v>23</v>
      </c>
      <c r="C16" s="9" t="s">
        <v>49</v>
      </c>
      <c r="D16" s="45">
        <v>17</v>
      </c>
      <c r="E16" s="9">
        <v>1207</v>
      </c>
      <c r="F16" s="17">
        <f t="shared" si="0"/>
        <v>42063.95</v>
      </c>
      <c r="I16" s="1"/>
      <c r="K16" s="7">
        <v>17</v>
      </c>
      <c r="L16" s="7">
        <v>2</v>
      </c>
      <c r="M16" s="9">
        <v>1360</v>
      </c>
      <c r="N16" s="17">
        <f>M16*K16*2.05/12*7*2</f>
        <v>55295.333333333328</v>
      </c>
    </row>
    <row r="17" spans="1:14" ht="30.75" customHeight="1" x14ac:dyDescent="0.25">
      <c r="A17" s="7">
        <v>5</v>
      </c>
      <c r="B17" s="8" t="s">
        <v>13</v>
      </c>
      <c r="C17" s="9" t="s">
        <v>50</v>
      </c>
      <c r="D17" s="45">
        <v>7</v>
      </c>
      <c r="E17" s="9">
        <v>4164</v>
      </c>
      <c r="F17" s="47">
        <f>E17*D17*2.05/12</f>
        <v>4979.45</v>
      </c>
      <c r="I17" s="1"/>
      <c r="K17" s="7">
        <v>11</v>
      </c>
      <c r="L17" s="7"/>
      <c r="M17" s="9">
        <v>680</v>
      </c>
      <c r="N17" s="17">
        <f>M17*K17*2.05/12*7</f>
        <v>8944.8333333333321</v>
      </c>
    </row>
    <row r="18" spans="1:14" ht="17.25" customHeight="1" x14ac:dyDescent="0.25">
      <c r="A18" s="7">
        <v>6</v>
      </c>
      <c r="B18" s="8" t="s">
        <v>24</v>
      </c>
      <c r="C18" s="9" t="s">
        <v>51</v>
      </c>
      <c r="D18" s="45">
        <v>7</v>
      </c>
      <c r="E18" s="9">
        <v>12369</v>
      </c>
      <c r="F18" s="17">
        <f t="shared" si="0"/>
        <v>177495.15</v>
      </c>
      <c r="I18" s="1"/>
      <c r="K18" s="7">
        <v>11</v>
      </c>
      <c r="L18" s="7">
        <v>2</v>
      </c>
      <c r="M18" s="9">
        <v>1607</v>
      </c>
      <c r="N18" s="17">
        <f>M18*K18*2.05/12*7*L18</f>
        <v>42277.491666666669</v>
      </c>
    </row>
    <row r="19" spans="1:14" ht="34.5" customHeight="1" x14ac:dyDescent="0.25">
      <c r="A19" s="7">
        <v>7</v>
      </c>
      <c r="B19" s="8" t="s">
        <v>14</v>
      </c>
      <c r="C19" s="9" t="s">
        <v>52</v>
      </c>
      <c r="D19" s="64">
        <v>16</v>
      </c>
      <c r="E19" s="18">
        <v>213</v>
      </c>
      <c r="F19" s="47">
        <f>E19*D19*2.05/12</f>
        <v>582.19999999999993</v>
      </c>
      <c r="I19" s="1"/>
      <c r="K19" s="10">
        <v>16</v>
      </c>
      <c r="L19" s="10"/>
      <c r="M19" s="18">
        <v>8500</v>
      </c>
      <c r="N19" s="18">
        <f t="shared" ref="N19:N27" si="1">K19*M19</f>
        <v>136000</v>
      </c>
    </row>
    <row r="20" spans="1:14" ht="33" customHeight="1" x14ac:dyDescent="0.25">
      <c r="A20" s="7">
        <v>8</v>
      </c>
      <c r="B20" s="8" t="s">
        <v>25</v>
      </c>
      <c r="C20" s="9" t="s">
        <v>53</v>
      </c>
      <c r="D20" s="45">
        <v>16</v>
      </c>
      <c r="E20" s="19">
        <v>2804</v>
      </c>
      <c r="F20" s="17">
        <f t="shared" si="0"/>
        <v>91971.199999999997</v>
      </c>
      <c r="I20" s="1"/>
      <c r="K20" s="7">
        <v>16</v>
      </c>
      <c r="L20" s="7">
        <v>2</v>
      </c>
      <c r="M20" s="19">
        <v>2400</v>
      </c>
      <c r="N20" s="19">
        <f>K20*M20*L20</f>
        <v>76800</v>
      </c>
    </row>
    <row r="21" spans="1:14" ht="49.5" customHeight="1" x14ac:dyDescent="0.25">
      <c r="A21" s="7">
        <v>9</v>
      </c>
      <c r="B21" s="8" t="s">
        <v>15</v>
      </c>
      <c r="C21" s="63" t="s">
        <v>80</v>
      </c>
      <c r="D21" s="45">
        <v>2</v>
      </c>
      <c r="E21" s="19">
        <v>9200</v>
      </c>
      <c r="F21" s="17">
        <f>E21*D21</f>
        <v>18400</v>
      </c>
      <c r="I21" s="1"/>
      <c r="K21" s="7">
        <v>2</v>
      </c>
      <c r="L21" s="7"/>
      <c r="M21" s="19">
        <v>9200</v>
      </c>
      <c r="N21" s="19">
        <f t="shared" si="1"/>
        <v>18400</v>
      </c>
    </row>
    <row r="22" spans="1:14" ht="48" customHeight="1" x14ac:dyDescent="0.25">
      <c r="A22" s="7">
        <v>10</v>
      </c>
      <c r="B22" s="8" t="s">
        <v>26</v>
      </c>
      <c r="C22" s="63" t="s">
        <v>80</v>
      </c>
      <c r="D22" s="45">
        <v>2</v>
      </c>
      <c r="E22" s="19">
        <v>4500</v>
      </c>
      <c r="F22" s="17">
        <f>E22*D22</f>
        <v>9000</v>
      </c>
      <c r="I22" s="1"/>
      <c r="K22" s="7">
        <v>2</v>
      </c>
      <c r="L22" s="7"/>
      <c r="M22" s="19">
        <v>4500</v>
      </c>
      <c r="N22" s="19">
        <f>K22*M22*2</f>
        <v>18000</v>
      </c>
    </row>
    <row r="23" spans="1:14" ht="46.5" customHeight="1" x14ac:dyDescent="0.25">
      <c r="A23" s="7">
        <v>11</v>
      </c>
      <c r="B23" s="8" t="s">
        <v>17</v>
      </c>
      <c r="C23" s="42" t="s">
        <v>75</v>
      </c>
      <c r="D23" s="45">
        <v>1</v>
      </c>
      <c r="E23" s="46">
        <v>1133</v>
      </c>
      <c r="F23" s="47">
        <f>E23*D23*2.05/12</f>
        <v>193.55416666666665</v>
      </c>
      <c r="H23" s="43">
        <v>50000</v>
      </c>
      <c r="I23" s="1"/>
      <c r="K23" s="7">
        <v>1</v>
      </c>
      <c r="L23" s="7"/>
      <c r="M23" s="19">
        <v>56000</v>
      </c>
      <c r="N23" s="19">
        <f t="shared" si="1"/>
        <v>56000</v>
      </c>
    </row>
    <row r="24" spans="1:14" ht="31.5" customHeight="1" x14ac:dyDescent="0.25">
      <c r="A24" s="7">
        <v>12</v>
      </c>
      <c r="B24" s="8" t="s">
        <v>27</v>
      </c>
      <c r="C24" s="42" t="s">
        <v>76</v>
      </c>
      <c r="D24" s="45">
        <v>1</v>
      </c>
      <c r="E24" s="46">
        <v>2349</v>
      </c>
      <c r="F24" s="17">
        <f t="shared" si="0"/>
        <v>4815.45</v>
      </c>
      <c r="H24" s="43">
        <v>4000</v>
      </c>
      <c r="I24" s="1"/>
      <c r="K24" s="7">
        <v>1</v>
      </c>
      <c r="L24" s="7"/>
      <c r="M24" s="19">
        <v>4000</v>
      </c>
      <c r="N24" s="19">
        <f>K24*M24*2</f>
        <v>8000</v>
      </c>
    </row>
    <row r="25" spans="1:14" ht="35.25" customHeight="1" x14ac:dyDescent="0.25">
      <c r="A25" s="7">
        <v>13</v>
      </c>
      <c r="B25" s="8" t="s">
        <v>16</v>
      </c>
      <c r="C25" s="42" t="s">
        <v>77</v>
      </c>
      <c r="D25" s="45">
        <v>1</v>
      </c>
      <c r="E25" s="46">
        <v>515</v>
      </c>
      <c r="F25" s="47">
        <f>E25*D25*2.05/12</f>
        <v>87.979166666666671</v>
      </c>
      <c r="H25" s="43">
        <v>68000</v>
      </c>
      <c r="I25" s="1"/>
      <c r="K25" s="7">
        <v>1</v>
      </c>
      <c r="L25" s="7"/>
      <c r="M25" s="19">
        <v>68000</v>
      </c>
      <c r="N25" s="19">
        <f t="shared" si="1"/>
        <v>68000</v>
      </c>
    </row>
    <row r="26" spans="1:14" ht="17.25" customHeight="1" x14ac:dyDescent="0.25">
      <c r="A26" s="7">
        <v>14</v>
      </c>
      <c r="B26" s="8" t="s">
        <v>28</v>
      </c>
      <c r="C26" s="42" t="s">
        <v>78</v>
      </c>
      <c r="D26" s="45">
        <v>1</v>
      </c>
      <c r="E26" s="46">
        <v>1215</v>
      </c>
      <c r="F26" s="17">
        <f t="shared" si="0"/>
        <v>2490.75</v>
      </c>
      <c r="H26" s="43">
        <v>12000</v>
      </c>
      <c r="I26" s="1"/>
      <c r="K26" s="7">
        <v>1</v>
      </c>
      <c r="L26" s="7"/>
      <c r="M26" s="19">
        <v>12000</v>
      </c>
      <c r="N26" s="19">
        <f>K26*M26*2</f>
        <v>24000</v>
      </c>
    </row>
    <row r="27" spans="1:14" ht="30.75" customHeight="1" x14ac:dyDescent="0.25">
      <c r="A27" s="7">
        <v>15</v>
      </c>
      <c r="B27" s="8" t="s">
        <v>3</v>
      </c>
      <c r="C27" s="42" t="s">
        <v>54</v>
      </c>
      <c r="D27" s="45">
        <v>28</v>
      </c>
      <c r="E27" s="46">
        <v>515</v>
      </c>
      <c r="F27" s="47">
        <f>E27*D27*2.05/12</f>
        <v>2463.4166666666665</v>
      </c>
      <c r="I27" s="1"/>
      <c r="K27" s="7">
        <v>28</v>
      </c>
      <c r="L27" s="7"/>
      <c r="M27" s="19">
        <v>7000</v>
      </c>
      <c r="N27" s="19">
        <f t="shared" si="1"/>
        <v>196000</v>
      </c>
    </row>
    <row r="28" spans="1:14" x14ac:dyDescent="0.25">
      <c r="A28" s="7">
        <v>16</v>
      </c>
      <c r="B28" s="8" t="s">
        <v>4</v>
      </c>
      <c r="C28" s="42" t="s">
        <v>44</v>
      </c>
      <c r="D28" s="45">
        <v>10</v>
      </c>
      <c r="E28" s="46">
        <v>159</v>
      </c>
      <c r="F28" s="17">
        <f t="shared" si="0"/>
        <v>3259.4999999999995</v>
      </c>
    </row>
    <row r="29" spans="1:14" x14ac:dyDescent="0.25">
      <c r="A29" s="7">
        <v>17</v>
      </c>
      <c r="B29" s="8" t="s">
        <v>5</v>
      </c>
      <c r="C29" s="9" t="s">
        <v>44</v>
      </c>
      <c r="D29" s="45">
        <v>14</v>
      </c>
      <c r="E29" s="19">
        <v>159</v>
      </c>
      <c r="F29" s="17">
        <f t="shared" si="0"/>
        <v>4563.2999999999993</v>
      </c>
    </row>
    <row r="30" spans="1:14" x14ac:dyDescent="0.25">
      <c r="A30" s="7">
        <v>18</v>
      </c>
      <c r="B30" s="8" t="s">
        <v>6</v>
      </c>
      <c r="C30" s="9" t="s">
        <v>44</v>
      </c>
      <c r="D30" s="30">
        <v>8</v>
      </c>
      <c r="E30" s="17">
        <v>159</v>
      </c>
      <c r="F30" s="17">
        <f t="shared" si="0"/>
        <v>2607.6</v>
      </c>
      <c r="I30" s="1"/>
    </row>
    <row r="31" spans="1:14" ht="21.75" customHeight="1" x14ac:dyDescent="0.25">
      <c r="A31" s="11"/>
      <c r="B31" s="12"/>
      <c r="D31" s="11"/>
      <c r="E31" s="20"/>
      <c r="F31" s="20">
        <f>SUM(F13:F30)</f>
        <v>681211.62499999977</v>
      </c>
      <c r="I31" s="1"/>
      <c r="K31" s="11"/>
      <c r="L31" s="11"/>
      <c r="M31" s="20"/>
      <c r="N31" s="20">
        <f>SUM(N13:N27)</f>
        <v>786695.27500000002</v>
      </c>
    </row>
    <row r="32" spans="1:14" ht="16.5" customHeight="1" x14ac:dyDescent="0.25">
      <c r="A32" s="11"/>
      <c r="B32" s="12"/>
      <c r="D32" s="11"/>
      <c r="E32" s="20"/>
      <c r="F32" s="20"/>
      <c r="I32" s="1"/>
    </row>
    <row r="33" spans="1:9" ht="17.25" customHeight="1" x14ac:dyDescent="0.25">
      <c r="A33" s="13" t="s">
        <v>18</v>
      </c>
      <c r="B33" s="14"/>
      <c r="C33" s="15"/>
      <c r="D33" s="16"/>
      <c r="E33" s="16"/>
      <c r="F33" s="16"/>
      <c r="I33" s="1"/>
    </row>
    <row r="34" spans="1:9" x14ac:dyDescent="0.25">
      <c r="A34" s="7">
        <v>1</v>
      </c>
      <c r="B34" s="8" t="s">
        <v>41</v>
      </c>
      <c r="C34" s="9"/>
      <c r="D34" s="45">
        <v>10</v>
      </c>
      <c r="E34" s="19">
        <f>3200</f>
        <v>3200</v>
      </c>
      <c r="F34" s="19">
        <f t="shared" ref="F34:F38" si="2">D34*E34</f>
        <v>32000</v>
      </c>
    </row>
    <row r="35" spans="1:9" x14ac:dyDescent="0.25">
      <c r="A35" s="7">
        <v>2</v>
      </c>
      <c r="B35" s="8" t="s">
        <v>42</v>
      </c>
      <c r="C35" s="9"/>
      <c r="D35" s="7">
        <v>14</v>
      </c>
      <c r="E35" s="19">
        <f>6500-3-13.09</f>
        <v>6483.91</v>
      </c>
      <c r="F35" s="19">
        <f t="shared" si="2"/>
        <v>90774.739999999991</v>
      </c>
    </row>
    <row r="36" spans="1:9" x14ac:dyDescent="0.25">
      <c r="A36" s="7">
        <v>3</v>
      </c>
      <c r="B36" s="8" t="s">
        <v>43</v>
      </c>
      <c r="C36" s="9"/>
      <c r="D36" s="7">
        <v>8</v>
      </c>
      <c r="E36" s="9">
        <v>500</v>
      </c>
      <c r="F36" s="19">
        <f t="shared" si="2"/>
        <v>4000</v>
      </c>
      <c r="I36" s="1"/>
    </row>
    <row r="37" spans="1:9" x14ac:dyDescent="0.25">
      <c r="A37" s="7">
        <v>4</v>
      </c>
      <c r="B37" s="8" t="s">
        <v>7</v>
      </c>
      <c r="C37" s="9"/>
      <c r="D37" s="7">
        <v>1</v>
      </c>
      <c r="E37" s="19">
        <f>6000-216-35.52</f>
        <v>5748.48</v>
      </c>
      <c r="F37" s="19">
        <f t="shared" si="2"/>
        <v>5748.48</v>
      </c>
      <c r="I37" s="1"/>
    </row>
    <row r="38" spans="1:9" ht="22.5" customHeight="1" x14ac:dyDescent="0.25">
      <c r="A38" s="7">
        <v>5</v>
      </c>
      <c r="B38" s="8" t="s">
        <v>8</v>
      </c>
      <c r="C38" s="9"/>
      <c r="D38" s="7">
        <v>1</v>
      </c>
      <c r="E38" s="9">
        <v>500</v>
      </c>
      <c r="F38" s="19">
        <f t="shared" si="2"/>
        <v>500</v>
      </c>
      <c r="I38" s="1"/>
    </row>
    <row r="39" spans="1:9" x14ac:dyDescent="0.25">
      <c r="F39" s="21">
        <f>SUM(F34:F38)</f>
        <v>133023.22</v>
      </c>
      <c r="I39" s="1"/>
    </row>
    <row r="40" spans="1:9" x14ac:dyDescent="0.25">
      <c r="F40" s="20"/>
      <c r="I40" s="1"/>
    </row>
    <row r="41" spans="1:9" x14ac:dyDescent="0.25">
      <c r="B41" s="3" t="s">
        <v>19</v>
      </c>
      <c r="F41" s="20">
        <f>F31+F39</f>
        <v>814234.84499999974</v>
      </c>
      <c r="I41" s="1"/>
    </row>
    <row r="43" spans="1:9" x14ac:dyDescent="0.25">
      <c r="A43" s="1" t="s">
        <v>29</v>
      </c>
      <c r="I43" s="1"/>
    </row>
    <row r="45" spans="1:9" x14ac:dyDescent="0.25">
      <c r="H45" s="21">
        <f>F41-F47</f>
        <v>-1.5000000246800482E-2</v>
      </c>
    </row>
    <row r="47" spans="1:9" x14ac:dyDescent="0.25">
      <c r="F47" s="44">
        <v>814234.86</v>
      </c>
    </row>
    <row r="48" spans="1:9" x14ac:dyDescent="0.25">
      <c r="F48" s="21"/>
    </row>
    <row r="51" spans="1:8" x14ac:dyDescent="0.25">
      <c r="A51" s="1" t="s">
        <v>74</v>
      </c>
    </row>
    <row r="52" spans="1:8" x14ac:dyDescent="0.25">
      <c r="B52" s="3" t="s">
        <v>55</v>
      </c>
    </row>
    <row r="55" spans="1:8" ht="14.25" customHeight="1" thickBot="1" x14ac:dyDescent="0.3">
      <c r="B55" s="3" t="s">
        <v>70</v>
      </c>
    </row>
    <row r="56" spans="1:8" ht="15.75" thickBot="1" x14ac:dyDescent="0.3">
      <c r="A56" s="33">
        <v>1030227</v>
      </c>
      <c r="B56" s="34" t="s">
        <v>56</v>
      </c>
      <c r="C56" s="34" t="s">
        <v>57</v>
      </c>
      <c r="D56" s="35">
        <v>490</v>
      </c>
      <c r="E56" s="35">
        <v>787</v>
      </c>
      <c r="F56" s="36">
        <v>2868</v>
      </c>
      <c r="G56" s="36">
        <v>3481</v>
      </c>
      <c r="H56" s="36">
        <v>1382</v>
      </c>
    </row>
    <row r="57" spans="1:8" ht="15.75" thickBot="1" x14ac:dyDescent="0.3">
      <c r="A57" s="33">
        <v>1030104</v>
      </c>
      <c r="B57" s="34" t="s">
        <v>58</v>
      </c>
      <c r="C57" s="34" t="s">
        <v>59</v>
      </c>
      <c r="D57" s="35">
        <v>659</v>
      </c>
      <c r="E57" s="35">
        <v>886</v>
      </c>
      <c r="F57" s="36">
        <v>1504</v>
      </c>
      <c r="G57" s="36">
        <v>1936</v>
      </c>
      <c r="H57" s="35">
        <v>989</v>
      </c>
    </row>
    <row r="58" spans="1:8" x14ac:dyDescent="0.25">
      <c r="A58" s="57">
        <v>1030105</v>
      </c>
      <c r="B58" s="60" t="s">
        <v>58</v>
      </c>
      <c r="C58" s="31" t="s">
        <v>60</v>
      </c>
      <c r="D58" s="54">
        <v>1133</v>
      </c>
      <c r="E58" s="54">
        <v>2802</v>
      </c>
      <c r="F58" s="54">
        <v>3956</v>
      </c>
      <c r="G58" s="54">
        <v>5646</v>
      </c>
      <c r="H58" s="54">
        <v>2349</v>
      </c>
    </row>
    <row r="59" spans="1:8" x14ac:dyDescent="0.25">
      <c r="A59" s="58"/>
      <c r="B59" s="61"/>
      <c r="C59" s="37" t="s">
        <v>61</v>
      </c>
      <c r="D59" s="55"/>
      <c r="E59" s="55"/>
      <c r="F59" s="55"/>
      <c r="G59" s="55"/>
      <c r="H59" s="55"/>
    </row>
    <row r="60" spans="1:8" x14ac:dyDescent="0.25">
      <c r="A60" s="58"/>
      <c r="B60" s="61"/>
      <c r="C60" s="37" t="s">
        <v>62</v>
      </c>
      <c r="D60" s="55"/>
      <c r="E60" s="55"/>
      <c r="F60" s="55"/>
      <c r="G60" s="55"/>
      <c r="H60" s="55"/>
    </row>
    <row r="61" spans="1:8" x14ac:dyDescent="0.25">
      <c r="A61" s="58"/>
      <c r="B61" s="61"/>
      <c r="C61" s="37" t="s">
        <v>63</v>
      </c>
      <c r="D61" s="55"/>
      <c r="E61" s="55"/>
      <c r="F61" s="55"/>
      <c r="G61" s="55"/>
      <c r="H61" s="55"/>
    </row>
    <row r="62" spans="1:8" x14ac:dyDescent="0.25">
      <c r="A62" s="58"/>
      <c r="B62" s="61"/>
      <c r="C62" s="37" t="s">
        <v>64</v>
      </c>
      <c r="D62" s="55"/>
      <c r="E62" s="55"/>
      <c r="F62" s="55"/>
      <c r="G62" s="55"/>
      <c r="H62" s="55"/>
    </row>
    <row r="63" spans="1:8" ht="15.75" thickBot="1" x14ac:dyDescent="0.3">
      <c r="A63" s="59"/>
      <c r="B63" s="62"/>
      <c r="C63" s="32" t="s">
        <v>65</v>
      </c>
      <c r="D63" s="56"/>
      <c r="E63" s="56"/>
      <c r="F63" s="56"/>
      <c r="G63" s="56"/>
      <c r="H63" s="56"/>
    </row>
    <row r="64" spans="1:8" ht="15.75" thickBot="1" x14ac:dyDescent="0.3">
      <c r="A64" s="38">
        <v>1030106</v>
      </c>
      <c r="B64" s="32" t="s">
        <v>66</v>
      </c>
      <c r="C64" s="32" t="s">
        <v>67</v>
      </c>
      <c r="D64" s="39">
        <v>235</v>
      </c>
      <c r="E64" s="39">
        <v>754</v>
      </c>
      <c r="F64" s="40">
        <v>1133</v>
      </c>
      <c r="G64" s="40">
        <v>1545</v>
      </c>
      <c r="H64" s="39">
        <v>800</v>
      </c>
    </row>
    <row r="65" spans="1:8" ht="39" thickBot="1" x14ac:dyDescent="0.3">
      <c r="A65" s="38">
        <v>1030107</v>
      </c>
      <c r="B65" s="41" t="s">
        <v>68</v>
      </c>
      <c r="C65" s="32" t="s">
        <v>69</v>
      </c>
      <c r="D65" s="39">
        <v>565</v>
      </c>
      <c r="E65" s="40">
        <v>2761</v>
      </c>
      <c r="F65" s="40">
        <v>3708</v>
      </c>
      <c r="G65" s="40">
        <v>5234</v>
      </c>
      <c r="H65" s="40">
        <v>2349</v>
      </c>
    </row>
    <row r="68" spans="1:8" x14ac:dyDescent="0.25">
      <c r="B68" s="3" t="s">
        <v>71</v>
      </c>
    </row>
    <row r="69" spans="1:8" ht="15.75" thickBot="1" x14ac:dyDescent="0.3"/>
    <row r="70" spans="1:8" ht="15.75" thickBot="1" x14ac:dyDescent="0.3">
      <c r="A70" s="33">
        <v>1030147</v>
      </c>
      <c r="B70" s="34" t="s">
        <v>72</v>
      </c>
      <c r="C70" s="34" t="s">
        <v>73</v>
      </c>
      <c r="D70" s="35">
        <v>515</v>
      </c>
      <c r="E70" s="36">
        <v>1133</v>
      </c>
      <c r="F70" s="36">
        <v>2349</v>
      </c>
      <c r="G70" s="36">
        <v>3296</v>
      </c>
      <c r="H70" s="36">
        <v>1215</v>
      </c>
    </row>
  </sheetData>
  <mergeCells count="13">
    <mergeCell ref="G58:G63"/>
    <mergeCell ref="H58:H63"/>
    <mergeCell ref="A58:A63"/>
    <mergeCell ref="B58:B63"/>
    <mergeCell ref="D58:D63"/>
    <mergeCell ref="E58:E63"/>
    <mergeCell ref="F58:F63"/>
    <mergeCell ref="A10:F10"/>
    <mergeCell ref="A9:F9"/>
    <mergeCell ref="D3:F3"/>
    <mergeCell ref="D4:F4"/>
    <mergeCell ref="D5:F5"/>
    <mergeCell ref="D6:F6"/>
  </mergeCells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ВО</vt:lpstr>
      <vt:lpstr>смета</vt:lpstr>
      <vt:lpstr>Лист3</vt:lpstr>
      <vt:lpstr>ВО!Область_печати</vt:lpstr>
      <vt:lpstr>смета!Область_печати</vt:lpstr>
    </vt:vector>
  </TitlesOfParts>
  <Company>Мосэнерго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Сухушин Анатолий Петрович</dc:creator>
  <cp:lastModifiedBy>Смирнова Анна Ивановна</cp:lastModifiedBy>
  <cp:lastPrinted>2016-07-13T13:41:34Z</cp:lastPrinted>
  <dcterms:created xsi:type="dcterms:W3CDTF">2015-12-24T09:43:02Z</dcterms:created>
  <dcterms:modified xsi:type="dcterms:W3CDTF">2016-07-13T13:42:25Z</dcterms:modified>
</cp:coreProperties>
</file>